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595" windowHeight="12015" activeTab="0"/>
  </bookViews>
  <sheets>
    <sheet name="DISCLAIMER" sheetId="1" r:id="rId1"/>
    <sheet name="Roof window with 2 no. KL²" sheetId="2" r:id="rId2"/>
    <sheet name="Roof window with KL²" sheetId="3" r:id="rId3"/>
    <sheet name="Roof exit with 2 no. KL²-L" sheetId="4" r:id="rId4"/>
  </sheets>
  <definedNames/>
  <calcPr fullCalcOnLoad="1"/>
</workbook>
</file>

<file path=xl/sharedStrings.xml><?xml version="1.0" encoding="utf-8"?>
<sst xmlns="http://schemas.openxmlformats.org/spreadsheetml/2006/main" count="70" uniqueCount="35">
  <si>
    <t>Drehmoment Fenster [Nm]</t>
  </si>
  <si>
    <t>Drehmoment Motor [Nm]</t>
  </si>
  <si>
    <t>500 N</t>
  </si>
  <si>
    <t>800N</t>
  </si>
  <si>
    <t>1000 N</t>
  </si>
  <si>
    <t>800 N</t>
  </si>
  <si>
    <t>kg/m²</t>
  </si>
  <si>
    <t>Input</t>
  </si>
  <si>
    <t>Output</t>
  </si>
  <si>
    <t>Folding arm version</t>
  </si>
  <si>
    <t>Glass thickness [mm]</t>
  </si>
  <si>
    <t>Motor distance from hinges [mm]</t>
  </si>
  <si>
    <t>Control distance from hinges</t>
  </si>
  <si>
    <t>Window Height [mm]</t>
  </si>
  <si>
    <t xml:space="preserve">Control height </t>
  </si>
  <si>
    <t>Window Width [mm]</t>
  </si>
  <si>
    <t>Area [m²]</t>
  </si>
  <si>
    <t>Window weight [kg]</t>
  </si>
  <si>
    <t>max. snow load [N/m²]</t>
  </si>
  <si>
    <t>Opening width [mm]</t>
  </si>
  <si>
    <t>Opening angle in degrees</t>
  </si>
  <si>
    <t>Number of Folding Arms:</t>
  </si>
  <si>
    <t>DISCLAIMER</t>
  </si>
  <si>
    <t xml:space="preserve">The activities carried out with this calculation tool represent the result of a careful and conscientious review by the Simon RWA Systeme GmbH. 
It is noted, however, that it is non-binding calculations. 
The user is therefore obliged the result - particularly in relation to the specific case of the construction project - check. 
There is no mandatory plausibility check of the input. </t>
  </si>
  <si>
    <t>The Simon RWA Systeme GmbH as the publisher accepts no liability for the calculation.</t>
  </si>
  <si>
    <t>Have you read the disclaimer?</t>
  </si>
  <si>
    <t>NO</t>
  </si>
  <si>
    <t>YES</t>
  </si>
  <si>
    <r>
      <t xml:space="preserve">Calculation for roof windows with </t>
    </r>
    <r>
      <rPr>
        <b/>
        <u val="single"/>
        <sz val="12"/>
        <color indexed="62"/>
        <rFont val="Arial"/>
        <family val="2"/>
      </rPr>
      <t>two folding arms at both sides</t>
    </r>
    <r>
      <rPr>
        <b/>
        <sz val="12"/>
        <color indexed="62"/>
        <rFont val="Arial"/>
        <family val="2"/>
      </rPr>
      <t xml:space="preserve"> - mounting position 0°
</t>
    </r>
  </si>
  <si>
    <r>
      <t xml:space="preserve">Calculation for roof windows with </t>
    </r>
    <r>
      <rPr>
        <b/>
        <u val="single"/>
        <sz val="12"/>
        <color indexed="62"/>
        <rFont val="Arial"/>
        <family val="2"/>
      </rPr>
      <t>folding arm(s) at the main edge</t>
    </r>
    <r>
      <rPr>
        <b/>
        <sz val="12"/>
        <color indexed="62"/>
        <rFont val="Arial"/>
        <family val="2"/>
      </rPr>
      <t xml:space="preserve"> - mounting position 0°
</t>
    </r>
  </si>
  <si>
    <t>Window height [mm]</t>
  </si>
  <si>
    <t>Control height</t>
  </si>
  <si>
    <t>Window width [mm]</t>
  </si>
  <si>
    <r>
      <t xml:space="preserve">Calculation for domes with </t>
    </r>
    <r>
      <rPr>
        <b/>
        <u val="single"/>
        <sz val="12"/>
        <color indexed="62"/>
        <rFont val="Arial"/>
        <family val="2"/>
      </rPr>
      <t>two folding arms EA-KL²-L at both sides</t>
    </r>
    <r>
      <rPr>
        <b/>
        <sz val="12"/>
        <color indexed="62"/>
        <rFont val="Arial"/>
        <family val="2"/>
      </rPr>
      <t xml:space="preserve"> in a light dome mounting position 0°
</t>
    </r>
  </si>
  <si>
    <t>Force of one actuator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</si>
</sst>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2">
    <font>
      <sz val="10"/>
      <name val="Arial"/>
      <family val="0"/>
    </font>
    <font>
      <sz val="8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b/>
      <sz val="10"/>
      <color indexed="16"/>
      <name val="Arial"/>
      <family val="2"/>
    </font>
    <font>
      <b/>
      <sz val="10"/>
      <color indexed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62"/>
      <name val="Arial"/>
      <family val="2"/>
    </font>
    <font>
      <sz val="10"/>
      <color indexed="4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41"/>
      <name val="Arial"/>
      <family val="2"/>
    </font>
    <font>
      <sz val="16"/>
      <color indexed="16"/>
      <name val="Arial"/>
      <family val="2"/>
    </font>
    <font>
      <sz val="16"/>
      <color indexed="12"/>
      <name val="Arial"/>
      <family val="2"/>
    </font>
    <font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60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sz val="11"/>
      <color indexed="22"/>
      <name val="Arial"/>
      <family val="2"/>
    </font>
    <font>
      <b/>
      <sz val="11"/>
      <color indexed="62"/>
      <name val="Calibri"/>
      <family val="2"/>
    </font>
    <font>
      <b/>
      <sz val="14"/>
      <color indexed="9"/>
      <name val="Calibri"/>
      <family val="2"/>
    </font>
    <font>
      <sz val="11"/>
      <color indexed="22"/>
      <name val="Calibri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0"/>
      <color indexed="56"/>
      <name val="Arial"/>
      <family val="2"/>
    </font>
    <font>
      <sz val="11"/>
      <color indexed="56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C00000"/>
      <name val="Calibri"/>
      <family val="2"/>
    </font>
    <font>
      <b/>
      <sz val="11"/>
      <color rgb="FFC00000"/>
      <name val="Calibri"/>
      <family val="2"/>
    </font>
    <font>
      <sz val="11"/>
      <color theme="0" tint="-0.04997999966144562"/>
      <name val="Arial"/>
      <family val="2"/>
    </font>
    <font>
      <sz val="11"/>
      <color rgb="FFC00000"/>
      <name val="Calibri"/>
      <family val="2"/>
    </font>
    <font>
      <b/>
      <sz val="11"/>
      <color rgb="FF3F3F76"/>
      <name val="Calibri"/>
      <family val="2"/>
    </font>
    <font>
      <b/>
      <sz val="14"/>
      <color theme="0"/>
      <name val="Calibri"/>
      <family val="2"/>
    </font>
    <font>
      <sz val="11"/>
      <color theme="0" tint="-0.04997999966144562"/>
      <name val="Calibri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b/>
      <sz val="10"/>
      <color theme="3"/>
      <name val="Arial"/>
      <family val="2"/>
    </font>
    <font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0000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thick">
        <color theme="3" tint="-0.24993999302387238"/>
      </bottom>
    </border>
    <border>
      <left>
        <color indexed="63"/>
      </left>
      <right style="medium"/>
      <top style="medium"/>
      <bottom style="thick">
        <color theme="3" tint="-0.24993999302387238"/>
      </bottom>
    </border>
    <border>
      <left style="medium"/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medium"/>
      <bottom style="thick">
        <color theme="6" tint="-0.24993999302387238"/>
      </bottom>
    </border>
    <border>
      <left>
        <color indexed="63"/>
      </left>
      <right style="medium"/>
      <top style="medium"/>
      <bottom style="thick">
        <color theme="6" tint="-0.24993999302387238"/>
      </bottom>
    </border>
    <border>
      <left style="medium"/>
      <right style="thin">
        <color rgb="FF7F7F7F"/>
      </right>
      <top>
        <color indexed="63"/>
      </top>
      <bottom style="thin">
        <color rgb="FF7F7F7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theme="4"/>
      </bottom>
    </border>
    <border>
      <left style="medium"/>
      <right>
        <color indexed="63"/>
      </right>
      <top style="medium"/>
      <bottom style="thick">
        <color theme="6" tint="-0.2499399930238723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>
        <color indexed="63"/>
      </top>
      <bottom style="thin">
        <color rgb="FF7F7F7F"/>
      </bottom>
    </border>
    <border>
      <left style="thin">
        <color rgb="FF7F7F7F"/>
      </left>
      <right style="medium"/>
      <top>
        <color indexed="63"/>
      </top>
      <bottom style="thin">
        <color rgb="FF7F7F7F"/>
      </bottom>
    </border>
    <border>
      <left style="thin">
        <color rgb="FF7F7F7F"/>
      </left>
      <right style="medium"/>
      <top style="thin">
        <color rgb="FF7F7F7F"/>
      </top>
      <bottom style="thin">
        <color rgb="FF7F7F7F"/>
      </bottom>
    </border>
    <border>
      <left>
        <color indexed="63"/>
      </left>
      <right style="medium"/>
      <top>
        <color indexed="63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>
        <color rgb="FF7F7F7F"/>
      </right>
      <top style="thin">
        <color rgb="FF7F7F7F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medium"/>
    </border>
    <border>
      <left style="thin">
        <color rgb="FF7F7F7F"/>
      </left>
      <right style="medium"/>
      <top style="thin">
        <color rgb="FF7F7F7F"/>
      </top>
      <bottom style="medium"/>
    </border>
    <border>
      <left style="medium"/>
      <right>
        <color indexed="63"/>
      </right>
      <top style="medium"/>
      <bottom style="medium">
        <color theme="3"/>
      </bottom>
    </border>
    <border>
      <left>
        <color indexed="63"/>
      </left>
      <right>
        <color indexed="63"/>
      </right>
      <top style="medium"/>
      <bottom style="medium">
        <color theme="3"/>
      </bottom>
    </border>
    <border>
      <left style="medium"/>
      <right>
        <color indexed="63"/>
      </right>
      <top style="medium">
        <color theme="3"/>
      </top>
      <bottom style="thin">
        <color theme="3" tint="0.5999600291252136"/>
      </bottom>
    </border>
    <border>
      <left>
        <color indexed="63"/>
      </left>
      <right>
        <color indexed="63"/>
      </right>
      <top style="medium">
        <color theme="3"/>
      </top>
      <bottom style="thin">
        <color theme="3" tint="0.5999600291252136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>
        <color theme="6" tint="-0.2499399930238723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>
        <color theme="6" tint="-0.24993999302387238"/>
      </bottom>
    </border>
    <border>
      <left>
        <color indexed="63"/>
      </left>
      <right style="medium"/>
      <top style="medium"/>
      <bottom style="medium">
        <color theme="6" tint="-0.2499399930238723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/>
    </border>
    <border>
      <left style="thin">
        <color theme="0" tint="-0.3499799966812134"/>
      </left>
      <right style="medium"/>
      <top style="thin">
        <color theme="0" tint="-0.3499799966812134"/>
      </top>
      <bottom style="medium"/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medium"/>
      <top style="thin">
        <color theme="0" tint="-0.3499799966812134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theme="0" tint="-0.3499799966812134"/>
      </bottom>
    </border>
    <border>
      <left style="thin">
        <color rgb="FF7F7F7F"/>
      </left>
      <right style="thin">
        <color rgb="FF7F7F7F"/>
      </right>
      <top style="thick">
        <color theme="6" tint="-0.24993999302387238"/>
      </top>
      <bottom>
        <color indexed="63"/>
      </bottom>
    </border>
    <border>
      <left style="thin">
        <color rgb="FF7F7F7F"/>
      </left>
      <right style="thin">
        <color rgb="FF7F7F7F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>
        <color indexed="63"/>
      </top>
      <bottom style="medium"/>
    </border>
    <border>
      <left style="medium"/>
      <right>
        <color indexed="63"/>
      </right>
      <top style="medium"/>
      <bottom style="thick">
        <color theme="3" tint="-0.2499399930238723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>
        <color theme="4" tint="-0.4999699890613556"/>
      </bottom>
    </border>
    <border>
      <left>
        <color indexed="63"/>
      </left>
      <right>
        <color indexed="63"/>
      </right>
      <top style="medium"/>
      <bottom style="medium">
        <color theme="4" tint="-0.4999699890613556"/>
      </bottom>
    </border>
    <border>
      <left>
        <color indexed="63"/>
      </left>
      <right style="medium"/>
      <top style="medium"/>
      <bottom style="medium">
        <color theme="4" tint="-0.4999699890613556"/>
      </bottom>
    </border>
    <border>
      <left style="thin">
        <color theme="0" tint="-0.3499799966812134"/>
      </left>
      <right style="medium"/>
      <top>
        <color indexed="63"/>
      </top>
      <bottom style="thin">
        <color theme="0" tint="-0.3499799966812134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16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1" fontId="11" fillId="0" borderId="0" xfId="0" applyNumberFormat="1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1" fontId="8" fillId="0" borderId="0" xfId="0" applyNumberFormat="1" applyFont="1" applyFill="1" applyBorder="1" applyAlignment="1" applyProtection="1">
      <alignment/>
      <protection/>
    </xf>
    <xf numFmtId="0" fontId="61" fillId="0" borderId="0" xfId="0" applyFont="1" applyAlignment="1">
      <alignment/>
    </xf>
    <xf numFmtId="0" fontId="33" fillId="26" borderId="1" xfId="59" applyFont="1" applyFill="1" applyBorder="1" applyAlignment="1">
      <alignment horizontal="left" wrapText="1" readingOrder="1"/>
    </xf>
    <xf numFmtId="0" fontId="62" fillId="33" borderId="9" xfId="60" applyFont="1" applyFill="1" applyAlignment="1">
      <alignment horizontal="left" wrapText="1" readingOrder="1"/>
    </xf>
    <xf numFmtId="0" fontId="63" fillId="34" borderId="0" xfId="0" applyFont="1" applyFill="1" applyBorder="1" applyAlignment="1">
      <alignment vertical="center" wrapText="1"/>
    </xf>
    <xf numFmtId="0" fontId="45" fillId="20" borderId="10" xfId="33" applyBorder="1" applyAlignment="1">
      <alignment horizontal="center" vertical="center"/>
    </xf>
    <xf numFmtId="0" fontId="45" fillId="20" borderId="11" xfId="33" applyBorder="1" applyAlignment="1">
      <alignment horizontal="center" vertical="center"/>
    </xf>
    <xf numFmtId="0" fontId="48" fillId="33" borderId="12" xfId="42" applyFill="1" applyBorder="1" applyAlignment="1">
      <alignment horizontal="right"/>
    </xf>
    <xf numFmtId="0" fontId="45" fillId="22" borderId="13" xfId="35" applyBorder="1" applyAlignment="1">
      <alignment horizontal="center" vertical="center"/>
    </xf>
    <xf numFmtId="0" fontId="45" fillId="22" borderId="14" xfId="35" applyBorder="1" applyAlignment="1">
      <alignment horizontal="center" vertical="center"/>
    </xf>
    <xf numFmtId="0" fontId="48" fillId="33" borderId="15" xfId="42" applyFill="1" applyBorder="1" applyAlignment="1">
      <alignment horizontal="right"/>
    </xf>
    <xf numFmtId="0" fontId="48" fillId="33" borderId="16" xfId="42" applyFill="1" applyBorder="1" applyAlignment="1">
      <alignment horizontal="right"/>
    </xf>
    <xf numFmtId="0" fontId="48" fillId="33" borderId="16" xfId="42" applyFill="1" applyBorder="1" applyAlignment="1" applyProtection="1">
      <alignment horizontal="right"/>
      <protection/>
    </xf>
    <xf numFmtId="0" fontId="48" fillId="33" borderId="0" xfId="42" applyFill="1" applyBorder="1" applyAlignment="1" applyProtection="1">
      <alignment horizontal="center"/>
      <protection/>
    </xf>
    <xf numFmtId="0" fontId="48" fillId="33" borderId="17" xfId="42" applyFill="1" applyBorder="1" applyAlignment="1" applyProtection="1">
      <alignment horizontal="center"/>
      <protection/>
    </xf>
    <xf numFmtId="0" fontId="49" fillId="26" borderId="18" xfId="43" applyFill="1" applyBorder="1" applyAlignment="1" applyProtection="1">
      <alignment horizontal="right"/>
      <protection/>
    </xf>
    <xf numFmtId="0" fontId="49" fillId="26" borderId="19" xfId="43" applyFill="1" applyBorder="1" applyAlignment="1" applyProtection="1">
      <alignment horizontal="center" vertical="center"/>
      <protection/>
    </xf>
    <xf numFmtId="0" fontId="60" fillId="22" borderId="20" xfId="35" applyFont="1" applyBorder="1" applyAlignment="1">
      <alignment horizontal="center" vertical="center"/>
    </xf>
    <xf numFmtId="0" fontId="64" fillId="33" borderId="16" xfId="42" applyFont="1" applyFill="1" applyBorder="1" applyAlignment="1" applyProtection="1">
      <alignment horizontal="right"/>
      <protection/>
    </xf>
    <xf numFmtId="0" fontId="46" fillId="0" borderId="21" xfId="39" applyFill="1" applyBorder="1" applyAlignment="1" applyProtection="1">
      <alignment horizontal="center"/>
      <protection locked="0"/>
    </xf>
    <xf numFmtId="2" fontId="48" fillId="33" borderId="22" xfId="42" applyNumberFormat="1" applyFill="1" applyBorder="1" applyAlignment="1" applyProtection="1">
      <alignment horizontal="center"/>
      <protection/>
    </xf>
    <xf numFmtId="2" fontId="48" fillId="33" borderId="2" xfId="42" applyNumberFormat="1" applyFill="1" applyBorder="1" applyAlignment="1" applyProtection="1">
      <alignment horizontal="center"/>
      <protection/>
    </xf>
    <xf numFmtId="1" fontId="48" fillId="33" borderId="2" xfId="42" applyNumberFormat="1" applyFill="1" applyBorder="1" applyAlignment="1" applyProtection="1">
      <alignment horizontal="center"/>
      <protection/>
    </xf>
    <xf numFmtId="2" fontId="48" fillId="33" borderId="23" xfId="42" applyNumberFormat="1" applyFill="1" applyBorder="1" applyAlignment="1" applyProtection="1">
      <alignment horizontal="center"/>
      <protection/>
    </xf>
    <xf numFmtId="2" fontId="48" fillId="33" borderId="24" xfId="42" applyNumberFormat="1" applyFill="1" applyBorder="1" applyAlignment="1" applyProtection="1">
      <alignment horizontal="center"/>
      <protection/>
    </xf>
    <xf numFmtId="1" fontId="48" fillId="33" borderId="24" xfId="42" applyNumberFormat="1" applyFill="1" applyBorder="1" applyAlignment="1" applyProtection="1">
      <alignment horizontal="center"/>
      <protection/>
    </xf>
    <xf numFmtId="0" fontId="49" fillId="26" borderId="25" xfId="43" applyFill="1" applyBorder="1" applyAlignment="1" applyProtection="1">
      <alignment horizontal="center" vertical="center"/>
      <protection/>
    </xf>
    <xf numFmtId="0" fontId="46" fillId="0" borderId="26" xfId="39" applyFill="1" applyBorder="1" applyAlignment="1" applyProtection="1">
      <alignment horizontal="center"/>
      <protection locked="0"/>
    </xf>
    <xf numFmtId="0" fontId="65" fillId="33" borderId="12" xfId="42" applyFont="1" applyFill="1" applyBorder="1" applyAlignment="1">
      <alignment horizontal="right"/>
    </xf>
    <xf numFmtId="1" fontId="65" fillId="33" borderId="2" xfId="42" applyNumberFormat="1" applyFont="1" applyFill="1" applyBorder="1" applyAlignment="1" applyProtection="1">
      <alignment horizontal="center"/>
      <protection/>
    </xf>
    <xf numFmtId="1" fontId="65" fillId="33" borderId="24" xfId="42" applyNumberFormat="1" applyFont="1" applyFill="1" applyBorder="1" applyAlignment="1" applyProtection="1">
      <alignment horizontal="center"/>
      <protection/>
    </xf>
    <xf numFmtId="0" fontId="65" fillId="33" borderId="27" xfId="42" applyFont="1" applyFill="1" applyBorder="1" applyAlignment="1">
      <alignment horizontal="right"/>
    </xf>
    <xf numFmtId="1" fontId="65" fillId="33" borderId="28" xfId="42" applyNumberFormat="1" applyFont="1" applyFill="1" applyBorder="1" applyAlignment="1">
      <alignment horizontal="center"/>
    </xf>
    <xf numFmtId="1" fontId="65" fillId="33" borderId="29" xfId="42" applyNumberFormat="1" applyFont="1" applyFill="1" applyBorder="1" applyAlignment="1">
      <alignment horizontal="center"/>
    </xf>
    <xf numFmtId="0" fontId="62" fillId="33" borderId="0" xfId="42" applyFont="1" applyFill="1" applyBorder="1" applyAlignment="1" applyProtection="1">
      <alignment horizontal="center"/>
      <protection/>
    </xf>
    <xf numFmtId="0" fontId="62" fillId="33" borderId="17" xfId="42" applyFont="1" applyFill="1" applyBorder="1" applyAlignment="1" applyProtection="1">
      <alignment horizontal="center"/>
      <protection/>
    </xf>
    <xf numFmtId="0" fontId="66" fillId="34" borderId="0" xfId="0" applyFont="1" applyFill="1" applyBorder="1" applyAlignment="1" applyProtection="1">
      <alignment horizontal="center"/>
      <protection locked="0"/>
    </xf>
    <xf numFmtId="0" fontId="60" fillId="20" borderId="30" xfId="33" applyFont="1" applyBorder="1" applyAlignment="1" applyProtection="1">
      <alignment horizontal="center" vertical="center"/>
      <protection/>
    </xf>
    <xf numFmtId="0" fontId="45" fillId="20" borderId="31" xfId="33" applyBorder="1" applyAlignment="1" applyProtection="1">
      <alignment vertical="center"/>
      <protection/>
    </xf>
    <xf numFmtId="0" fontId="56" fillId="2" borderId="32" xfId="53" applyFill="1" applyBorder="1" applyAlignment="1" applyProtection="1">
      <alignment horizontal="right"/>
      <protection/>
    </xf>
    <xf numFmtId="0" fontId="56" fillId="2" borderId="33" xfId="53" applyFill="1" applyBorder="1" applyAlignment="1" applyProtection="1">
      <alignment horizontal="center"/>
      <protection/>
    </xf>
    <xf numFmtId="0" fontId="49" fillId="33" borderId="18" xfId="43" applyFill="1" applyBorder="1" applyAlignment="1" applyProtection="1">
      <alignment horizontal="right"/>
      <protection/>
    </xf>
    <xf numFmtId="0" fontId="49" fillId="33" borderId="19" xfId="43" applyFill="1" applyBorder="1" applyAlignment="1" applyProtection="1">
      <alignment horizontal="center"/>
      <protection/>
    </xf>
    <xf numFmtId="0" fontId="49" fillId="33" borderId="25" xfId="43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7" xfId="0" applyFont="1" applyFill="1" applyBorder="1" applyAlignment="1" applyProtection="1">
      <alignment horizontal="center"/>
      <protection/>
    </xf>
    <xf numFmtId="0" fontId="3" fillId="33" borderId="34" xfId="0" applyFont="1" applyFill="1" applyBorder="1" applyAlignment="1" applyProtection="1">
      <alignment horizontal="right"/>
      <protection/>
    </xf>
    <xf numFmtId="0" fontId="3" fillId="33" borderId="35" xfId="0" applyFont="1" applyFill="1" applyBorder="1" applyAlignment="1" applyProtection="1">
      <alignment horizontal="center"/>
      <protection/>
    </xf>
    <xf numFmtId="0" fontId="3" fillId="33" borderId="36" xfId="0" applyFont="1" applyFill="1" applyBorder="1" applyAlignment="1" applyProtection="1">
      <alignment horizontal="center"/>
      <protection/>
    </xf>
    <xf numFmtId="0" fontId="60" fillId="22" borderId="37" xfId="35" applyFont="1" applyBorder="1" applyAlignment="1" applyProtection="1">
      <alignment horizontal="center" vertical="center"/>
      <protection/>
    </xf>
    <xf numFmtId="0" fontId="45" fillId="22" borderId="38" xfId="35" applyBorder="1" applyAlignment="1">
      <alignment vertical="center"/>
    </xf>
    <xf numFmtId="0" fontId="45" fillId="22" borderId="39" xfId="35" applyBorder="1" applyAlignment="1" applyProtection="1">
      <alignment vertical="center"/>
      <protection/>
    </xf>
    <xf numFmtId="0" fontId="45" fillId="22" borderId="40" xfId="35" applyBorder="1" applyAlignment="1" applyProtection="1">
      <alignment vertical="center"/>
      <protection/>
    </xf>
    <xf numFmtId="2" fontId="48" fillId="33" borderId="41" xfId="42" applyNumberFormat="1" applyFill="1" applyBorder="1" applyAlignment="1" applyProtection="1">
      <alignment horizontal="center"/>
      <protection/>
    </xf>
    <xf numFmtId="2" fontId="48" fillId="33" borderId="0" xfId="42" applyNumberFormat="1" applyFill="1" applyBorder="1" applyAlignment="1" applyProtection="1">
      <alignment horizontal="center"/>
      <protection/>
    </xf>
    <xf numFmtId="2" fontId="48" fillId="33" borderId="42" xfId="42" applyNumberFormat="1" applyFill="1" applyBorder="1" applyAlignment="1" applyProtection="1">
      <alignment horizontal="center"/>
      <protection/>
    </xf>
    <xf numFmtId="0" fontId="62" fillId="33" borderId="16" xfId="42" applyFont="1" applyFill="1" applyBorder="1" applyAlignment="1" applyProtection="1">
      <alignment horizontal="right"/>
      <protection/>
    </xf>
    <xf numFmtId="1" fontId="62" fillId="33" borderId="41" xfId="42" applyNumberFormat="1" applyFont="1" applyFill="1" applyBorder="1" applyAlignment="1" applyProtection="1">
      <alignment horizontal="center"/>
      <protection/>
    </xf>
    <xf numFmtId="1" fontId="62" fillId="33" borderId="0" xfId="42" applyNumberFormat="1" applyFont="1" applyFill="1" applyBorder="1" applyAlignment="1" applyProtection="1">
      <alignment horizontal="center" vertical="center"/>
      <protection/>
    </xf>
    <xf numFmtId="1" fontId="62" fillId="33" borderId="42" xfId="42" applyNumberFormat="1" applyFont="1" applyFill="1" applyBorder="1" applyAlignment="1" applyProtection="1">
      <alignment horizontal="center"/>
      <protection/>
    </xf>
    <xf numFmtId="0" fontId="65" fillId="33" borderId="16" xfId="42" applyFont="1" applyFill="1" applyBorder="1" applyAlignment="1" applyProtection="1">
      <alignment horizontal="right"/>
      <protection/>
    </xf>
    <xf numFmtId="1" fontId="65" fillId="33" borderId="41" xfId="42" applyNumberFormat="1" applyFont="1" applyFill="1" applyBorder="1" applyAlignment="1" applyProtection="1">
      <alignment horizontal="center"/>
      <protection/>
    </xf>
    <xf numFmtId="1" fontId="65" fillId="33" borderId="0" xfId="42" applyNumberFormat="1" applyFont="1" applyFill="1" applyBorder="1" applyAlignment="1" applyProtection="1">
      <alignment horizontal="center" vertical="center"/>
      <protection/>
    </xf>
    <xf numFmtId="1" fontId="65" fillId="33" borderId="42" xfId="42" applyNumberFormat="1" applyFont="1" applyFill="1" applyBorder="1" applyAlignment="1" applyProtection="1">
      <alignment horizontal="center"/>
      <protection/>
    </xf>
    <xf numFmtId="0" fontId="65" fillId="33" borderId="34" xfId="42" applyFont="1" applyFill="1" applyBorder="1" applyAlignment="1" applyProtection="1">
      <alignment horizontal="right"/>
      <protection/>
    </xf>
    <xf numFmtId="1" fontId="65" fillId="33" borderId="43" xfId="42" applyNumberFormat="1" applyFont="1" applyFill="1" applyBorder="1" applyAlignment="1" applyProtection="1">
      <alignment horizontal="center"/>
      <protection/>
    </xf>
    <xf numFmtId="1" fontId="65" fillId="33" borderId="35" xfId="42" applyNumberFormat="1" applyFont="1" applyFill="1" applyBorder="1" applyAlignment="1" applyProtection="1">
      <alignment horizontal="center" vertical="center"/>
      <protection/>
    </xf>
    <xf numFmtId="1" fontId="65" fillId="33" borderId="44" xfId="42" applyNumberFormat="1" applyFont="1" applyFill="1" applyBorder="1" applyAlignment="1" applyProtection="1">
      <alignment horizontal="center"/>
      <protection/>
    </xf>
    <xf numFmtId="0" fontId="67" fillId="33" borderId="16" xfId="42" applyFont="1" applyFill="1" applyBorder="1" applyAlignment="1" applyProtection="1">
      <alignment horizontal="right"/>
      <protection/>
    </xf>
    <xf numFmtId="1" fontId="67" fillId="33" borderId="0" xfId="42" applyNumberFormat="1" applyFont="1" applyFill="1" applyBorder="1" applyAlignment="1" applyProtection="1">
      <alignment horizontal="center"/>
      <protection/>
    </xf>
    <xf numFmtId="1" fontId="67" fillId="33" borderId="45" xfId="42" applyNumberFormat="1" applyFont="1" applyFill="1" applyBorder="1" applyAlignment="1" applyProtection="1">
      <alignment horizontal="center"/>
      <protection/>
    </xf>
    <xf numFmtId="1" fontId="67" fillId="33" borderId="46" xfId="42" applyNumberFormat="1" applyFont="1" applyFill="1" applyBorder="1" applyAlignment="1" applyProtection="1">
      <alignment horizontal="center"/>
      <protection/>
    </xf>
    <xf numFmtId="1" fontId="67" fillId="33" borderId="47" xfId="42" applyNumberFormat="1" applyFont="1" applyFill="1" applyBorder="1" applyAlignment="1" applyProtection="1">
      <alignment horizontal="center"/>
      <protection/>
    </xf>
    <xf numFmtId="1" fontId="67" fillId="33" borderId="48" xfId="42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33" borderId="16" xfId="0" applyFont="1" applyFill="1" applyBorder="1" applyAlignment="1">
      <alignment horizontal="right"/>
    </xf>
    <xf numFmtId="2" fontId="48" fillId="33" borderId="49" xfId="42" applyNumberFormat="1" applyFill="1" applyBorder="1" applyAlignment="1" applyProtection="1">
      <alignment/>
      <protection/>
    </xf>
    <xf numFmtId="2" fontId="48" fillId="33" borderId="50" xfId="42" applyNumberFormat="1" applyFill="1" applyBorder="1" applyAlignment="1" applyProtection="1">
      <alignment/>
      <protection/>
    </xf>
    <xf numFmtId="1" fontId="48" fillId="33" borderId="50" xfId="42" applyNumberFormat="1" applyFill="1" applyBorder="1" applyAlignment="1" applyProtection="1">
      <alignment/>
      <protection/>
    </xf>
    <xf numFmtId="1" fontId="65" fillId="33" borderId="50" xfId="42" applyNumberFormat="1" applyFont="1" applyFill="1" applyBorder="1" applyAlignment="1" applyProtection="1">
      <alignment/>
      <protection/>
    </xf>
    <xf numFmtId="1" fontId="65" fillId="33" borderId="51" xfId="42" applyNumberFormat="1" applyFont="1" applyFill="1" applyBorder="1" applyAlignment="1">
      <alignment/>
    </xf>
    <xf numFmtId="0" fontId="63" fillId="34" borderId="0" xfId="0" applyFont="1" applyFill="1" applyBorder="1" applyAlignment="1" applyProtection="1">
      <alignment vertical="center" wrapText="1"/>
      <protection/>
    </xf>
    <xf numFmtId="0" fontId="60" fillId="20" borderId="52" xfId="33" applyFont="1" applyBorder="1" applyAlignment="1" applyProtection="1">
      <alignment horizontal="center" vertical="center"/>
      <protection/>
    </xf>
    <xf numFmtId="0" fontId="48" fillId="33" borderId="34" xfId="42" applyFill="1" applyBorder="1" applyAlignment="1" applyProtection="1">
      <alignment horizontal="right"/>
      <protection/>
    </xf>
    <xf numFmtId="0" fontId="62" fillId="33" borderId="0" xfId="42" applyFont="1" applyFill="1" applyBorder="1" applyAlignment="1" applyProtection="1">
      <alignment horizontal="center" vertical="center"/>
      <protection/>
    </xf>
    <xf numFmtId="0" fontId="46" fillId="33" borderId="35" xfId="39" applyFill="1" applyBorder="1" applyAlignment="1" applyProtection="1">
      <alignment horizontal="center"/>
      <protection/>
    </xf>
    <xf numFmtId="0" fontId="62" fillId="33" borderId="17" xfId="42" applyFont="1" applyFill="1" applyBorder="1" applyAlignment="1" applyProtection="1">
      <alignment horizontal="center" vertical="center"/>
      <protection/>
    </xf>
    <xf numFmtId="0" fontId="46" fillId="33" borderId="36" xfId="39" applyFill="1" applyBorder="1" applyAlignment="1" applyProtection="1">
      <alignment horizontal="center"/>
      <protection/>
    </xf>
    <xf numFmtId="0" fontId="46" fillId="33" borderId="53" xfId="39" applyFill="1" applyBorder="1" applyAlignment="1" applyProtection="1">
      <alignment horizontal="center"/>
      <protection/>
    </xf>
    <xf numFmtId="0" fontId="48" fillId="33" borderId="0" xfId="42" applyFill="1" applyBorder="1" applyAlignment="1" applyProtection="1">
      <alignment horizontal="right"/>
      <protection/>
    </xf>
    <xf numFmtId="0" fontId="48" fillId="33" borderId="17" xfId="42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1" fontId="5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60" fillId="0" borderId="0" xfId="0" applyFont="1" applyFill="1" applyBorder="1" applyAlignment="1" applyProtection="1">
      <alignment/>
      <protection/>
    </xf>
    <xf numFmtId="0" fontId="3" fillId="0" borderId="35" xfId="0" applyFont="1" applyFill="1" applyBorder="1" applyAlignment="1" applyProtection="1">
      <alignment horizontal="right"/>
      <protection/>
    </xf>
    <xf numFmtId="0" fontId="3" fillId="0" borderId="35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60" fillId="20" borderId="54" xfId="33" applyFont="1" applyBorder="1" applyAlignment="1" applyProtection="1">
      <alignment horizontal="center" vertical="center"/>
      <protection/>
    </xf>
    <xf numFmtId="0" fontId="60" fillId="20" borderId="55" xfId="33" applyFont="1" applyBorder="1" applyAlignment="1" applyProtection="1">
      <alignment horizontal="center" vertical="center"/>
      <protection/>
    </xf>
    <xf numFmtId="0" fontId="60" fillId="20" borderId="56" xfId="33" applyFont="1" applyBorder="1" applyAlignment="1" applyProtection="1">
      <alignment horizontal="center" vertical="center"/>
      <protection/>
    </xf>
    <xf numFmtId="0" fontId="45" fillId="33" borderId="16" xfId="33" applyFill="1" applyBorder="1" applyAlignment="1" applyProtection="1">
      <alignment horizontal="center" vertical="center"/>
      <protection/>
    </xf>
    <xf numFmtId="0" fontId="45" fillId="33" borderId="0" xfId="33" applyFill="1" applyBorder="1" applyAlignment="1" applyProtection="1">
      <alignment horizontal="center" vertical="center"/>
      <protection/>
    </xf>
    <xf numFmtId="0" fontId="45" fillId="33" borderId="17" xfId="33" applyFill="1" applyBorder="1" applyAlignment="1" applyProtection="1">
      <alignment horizontal="center" vertical="center"/>
      <protection/>
    </xf>
    <xf numFmtId="0" fontId="14" fillId="33" borderId="16" xfId="0" applyFont="1" applyFill="1" applyBorder="1" applyAlignment="1" applyProtection="1">
      <alignment horizontal="right"/>
      <protection/>
    </xf>
    <xf numFmtId="0" fontId="68" fillId="33" borderId="16" xfId="0" applyFont="1" applyFill="1" applyBorder="1" applyAlignment="1" applyProtection="1">
      <alignment horizontal="right" vertical="center"/>
      <protection/>
    </xf>
    <xf numFmtId="0" fontId="69" fillId="33" borderId="0" xfId="0" applyFont="1" applyFill="1" applyBorder="1" applyAlignment="1" applyProtection="1">
      <alignment horizontal="right" vertical="center"/>
      <protection/>
    </xf>
    <xf numFmtId="0" fontId="69" fillId="33" borderId="17" xfId="0" applyFont="1" applyFill="1" applyBorder="1" applyAlignment="1" applyProtection="1">
      <alignment horizontal="center" vertical="center"/>
      <protection/>
    </xf>
    <xf numFmtId="0" fontId="3" fillId="33" borderId="35" xfId="0" applyFont="1" applyFill="1" applyBorder="1" applyAlignment="1" applyProtection="1">
      <alignment horizontal="right"/>
      <protection/>
    </xf>
    <xf numFmtId="0" fontId="60" fillId="22" borderId="39" xfId="35" applyFont="1" applyBorder="1" applyAlignment="1" applyProtection="1">
      <alignment horizontal="center" vertical="center"/>
      <protection/>
    </xf>
    <xf numFmtId="0" fontId="60" fillId="22" borderId="40" xfId="35" applyFont="1" applyBorder="1" applyAlignment="1" applyProtection="1">
      <alignment horizontal="center" vertical="center"/>
      <protection/>
    </xf>
    <xf numFmtId="0" fontId="48" fillId="33" borderId="16" xfId="42" applyFont="1" applyFill="1" applyBorder="1" applyAlignment="1" applyProtection="1">
      <alignment horizontal="right"/>
      <protection/>
    </xf>
    <xf numFmtId="0" fontId="3" fillId="33" borderId="57" xfId="0" applyFont="1" applyFill="1" applyBorder="1" applyAlignment="1" applyProtection="1">
      <alignment horizontal="center"/>
      <protection/>
    </xf>
    <xf numFmtId="0" fontId="3" fillId="33" borderId="42" xfId="0" applyFont="1" applyFill="1" applyBorder="1" applyAlignment="1" applyProtection="1">
      <alignment horizontal="center"/>
      <protection/>
    </xf>
    <xf numFmtId="0" fontId="69" fillId="33" borderId="16" xfId="0" applyFont="1" applyFill="1" applyBorder="1" applyAlignment="1" applyProtection="1">
      <alignment horizontal="right"/>
      <protection/>
    </xf>
    <xf numFmtId="1" fontId="69" fillId="33" borderId="42" xfId="0" applyNumberFormat="1" applyFont="1" applyFill="1" applyBorder="1" applyAlignment="1" applyProtection="1">
      <alignment horizontal="center"/>
      <protection/>
    </xf>
    <xf numFmtId="1" fontId="3" fillId="33" borderId="44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2" fillId="33" borderId="12" xfId="42" applyFont="1" applyFill="1" applyBorder="1" applyAlignment="1">
      <alignment horizontal="right"/>
    </xf>
    <xf numFmtId="1" fontId="62" fillId="33" borderId="2" xfId="42" applyNumberFormat="1" applyFont="1" applyFill="1" applyBorder="1" applyAlignment="1" applyProtection="1">
      <alignment horizontal="center"/>
      <protection/>
    </xf>
    <xf numFmtId="1" fontId="62" fillId="33" borderId="50" xfId="42" applyNumberFormat="1" applyFont="1" applyFill="1" applyBorder="1" applyAlignment="1" applyProtection="1">
      <alignment/>
      <protection/>
    </xf>
    <xf numFmtId="1" fontId="62" fillId="33" borderId="24" xfId="42" applyNumberFormat="1" applyFont="1" applyFill="1" applyBorder="1" applyAlignment="1" applyProtection="1">
      <alignment horizontal="center"/>
      <protection/>
    </xf>
    <xf numFmtId="0" fontId="57" fillId="33" borderId="16" xfId="42" applyFont="1" applyFill="1" applyBorder="1" applyAlignment="1" applyProtection="1">
      <alignment horizontal="right"/>
      <protection/>
    </xf>
    <xf numFmtId="0" fontId="70" fillId="33" borderId="0" xfId="0" applyFont="1" applyFill="1" applyBorder="1" applyAlignment="1" applyProtection="1">
      <alignment horizontal="right"/>
      <protection/>
    </xf>
    <xf numFmtId="1" fontId="70" fillId="33" borderId="42" xfId="0" applyNumberFormat="1" applyFont="1" applyFill="1" applyBorder="1" applyAlignment="1" applyProtection="1">
      <alignment horizontal="center"/>
      <protection/>
    </xf>
    <xf numFmtId="0" fontId="71" fillId="33" borderId="16" xfId="42" applyFont="1" applyFill="1" applyBorder="1" applyAlignment="1" applyProtection="1">
      <alignment horizontal="right"/>
      <protection/>
    </xf>
    <xf numFmtId="0" fontId="70" fillId="33" borderId="42" xfId="0" applyFont="1" applyFill="1" applyBorder="1" applyAlignment="1" applyProtection="1">
      <alignment horizontal="center"/>
      <protection/>
    </xf>
    <xf numFmtId="0" fontId="46" fillId="0" borderId="21" xfId="39" applyFill="1" applyBorder="1" applyAlignment="1" applyProtection="1">
      <alignment horizontal="center"/>
      <protection/>
    </xf>
    <xf numFmtId="0" fontId="45" fillId="20" borderId="38" xfId="33" applyBorder="1" applyAlignment="1" applyProtection="1">
      <alignment vertical="center"/>
      <protection/>
    </xf>
    <xf numFmtId="0" fontId="45" fillId="20" borderId="58" xfId="33" applyBorder="1" applyAlignment="1" applyProtection="1">
      <alignment vertical="center"/>
      <protection/>
    </xf>
    <xf numFmtId="0" fontId="56" fillId="0" borderId="21" xfId="53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>
      <alignment horizontal="left" wrapText="1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219075</xdr:colOff>
      <xdr:row>12</xdr:row>
      <xdr:rowOff>76200</xdr:rowOff>
    </xdr:from>
    <xdr:to>
      <xdr:col>9</xdr:col>
      <xdr:colOff>733425</xdr:colOff>
      <xdr:row>23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3095625"/>
          <a:ext cx="20097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4</xdr:row>
      <xdr:rowOff>9525</xdr:rowOff>
    </xdr:from>
    <xdr:to>
      <xdr:col>9</xdr:col>
      <xdr:colOff>1114425</xdr:colOff>
      <xdr:row>9</xdr:row>
      <xdr:rowOff>85725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0050" y="1447800"/>
          <a:ext cx="24288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2095500</xdr:colOff>
      <xdr:row>2</xdr:row>
      <xdr:rowOff>38100</xdr:rowOff>
    </xdr:from>
    <xdr:to>
      <xdr:col>1</xdr:col>
      <xdr:colOff>2333625</xdr:colOff>
      <xdr:row>2</xdr:row>
      <xdr:rowOff>238125</xdr:rowOff>
    </xdr:to>
    <xdr:sp>
      <xdr:nvSpPr>
        <xdr:cNvPr id="3" name="Pfeil nach unten 3"/>
        <xdr:cNvSpPr>
          <a:spLocks/>
        </xdr:cNvSpPr>
      </xdr:nvSpPr>
      <xdr:spPr>
        <a:xfrm rot="16200000">
          <a:off x="2857500" y="361950"/>
          <a:ext cx="238125" cy="200025"/>
        </a:xfrm>
        <a:prstGeom prst="downArrow">
          <a:avLst>
            <a:gd name="adj" fmla="val 7999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466725</xdr:colOff>
      <xdr:row>11</xdr:row>
      <xdr:rowOff>28575</xdr:rowOff>
    </xdr:from>
    <xdr:to>
      <xdr:col>10</xdr:col>
      <xdr:colOff>180975</xdr:colOff>
      <xdr:row>22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2800350"/>
          <a:ext cx="20002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4</xdr:row>
      <xdr:rowOff>9525</xdr:rowOff>
    </xdr:from>
    <xdr:to>
      <xdr:col>10</xdr:col>
      <xdr:colOff>542925</xdr:colOff>
      <xdr:row>9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48650" y="1447800"/>
          <a:ext cx="24098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2124075</xdr:colOff>
      <xdr:row>2</xdr:row>
      <xdr:rowOff>47625</xdr:rowOff>
    </xdr:from>
    <xdr:to>
      <xdr:col>1</xdr:col>
      <xdr:colOff>2362200</xdr:colOff>
      <xdr:row>2</xdr:row>
      <xdr:rowOff>247650</xdr:rowOff>
    </xdr:to>
    <xdr:sp>
      <xdr:nvSpPr>
        <xdr:cNvPr id="3" name="Pfeil nach unten 7"/>
        <xdr:cNvSpPr>
          <a:spLocks/>
        </xdr:cNvSpPr>
      </xdr:nvSpPr>
      <xdr:spPr>
        <a:xfrm rot="16200000">
          <a:off x="2886075" y="371475"/>
          <a:ext cx="238125" cy="200025"/>
        </a:xfrm>
        <a:prstGeom prst="downArrow">
          <a:avLst>
            <a:gd name="adj" fmla="val 7999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352425</xdr:colOff>
      <xdr:row>12</xdr:row>
      <xdr:rowOff>142875</xdr:rowOff>
    </xdr:from>
    <xdr:to>
      <xdr:col>7</xdr:col>
      <xdr:colOff>142875</xdr:colOff>
      <xdr:row>25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3000375"/>
          <a:ext cx="20764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4</xdr:row>
      <xdr:rowOff>38100</xdr:rowOff>
    </xdr:from>
    <xdr:to>
      <xdr:col>7</xdr:col>
      <xdr:colOff>438150</xdr:colOff>
      <xdr:row>10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1476375"/>
          <a:ext cx="24003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2133600</xdr:colOff>
      <xdr:row>2</xdr:row>
      <xdr:rowOff>47625</xdr:rowOff>
    </xdr:from>
    <xdr:to>
      <xdr:col>1</xdr:col>
      <xdr:colOff>2371725</xdr:colOff>
      <xdr:row>2</xdr:row>
      <xdr:rowOff>247650</xdr:rowOff>
    </xdr:to>
    <xdr:sp>
      <xdr:nvSpPr>
        <xdr:cNvPr id="3" name="Pfeil nach unten 4"/>
        <xdr:cNvSpPr>
          <a:spLocks/>
        </xdr:cNvSpPr>
      </xdr:nvSpPr>
      <xdr:spPr>
        <a:xfrm rot="16200000">
          <a:off x="2895600" y="371475"/>
          <a:ext cx="238125" cy="200025"/>
        </a:xfrm>
        <a:prstGeom prst="downArrow">
          <a:avLst>
            <a:gd name="adj" fmla="val 7999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B9"/>
  <sheetViews>
    <sheetView showGridLines="0" tabSelected="1" zoomScalePageLayoutView="0" workbookViewId="0" topLeftCell="A1">
      <selection activeCell="B26" sqref="B26"/>
    </sheetView>
  </sheetViews>
  <sheetFormatPr defaultColWidth="11.421875" defaultRowHeight="12.75"/>
  <cols>
    <col min="2" max="2" width="109.8515625" style="0" customWidth="1"/>
  </cols>
  <sheetData>
    <row r="4" ht="18.75">
      <c r="B4" s="10" t="s">
        <v>22</v>
      </c>
    </row>
    <row r="7" ht="105">
      <c r="B7" s="11" t="s">
        <v>23</v>
      </c>
    </row>
    <row r="8" ht="13.5" thickBot="1"/>
    <row r="9" ht="16.5" thickBot="1" thickTop="1">
      <c r="B9" s="12" t="s">
        <v>24</v>
      </c>
    </row>
    <row r="10" ht="13.5" thickTop="1"/>
  </sheetData>
  <sheetProtection password="892D" sheet="1" selectLockedCells="1" selectUn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63"/>
  <sheetViews>
    <sheetView showGridLines="0" zoomScalePageLayoutView="0" workbookViewId="0" topLeftCell="A1">
      <selection activeCell="C3" sqref="C3"/>
    </sheetView>
  </sheetViews>
  <sheetFormatPr defaultColWidth="11.421875" defaultRowHeight="12.75"/>
  <cols>
    <col min="2" max="2" width="35.7109375" style="0" customWidth="1"/>
    <col min="3" max="3" width="20.7109375" style="0" customWidth="1"/>
    <col min="4" max="4" width="4.00390625" style="0" customWidth="1"/>
    <col min="5" max="5" width="20.7109375" style="0" customWidth="1"/>
    <col min="6" max="6" width="4.28125" style="0" customWidth="1"/>
    <col min="7" max="7" width="20.7109375" style="0" customWidth="1"/>
    <col min="8" max="8" width="13.28125" style="101" customWidth="1"/>
    <col min="9" max="9" width="9.140625" style="101" customWidth="1"/>
    <col min="10" max="10" width="40.421875" style="101" bestFit="1" customWidth="1"/>
    <col min="11" max="11" width="13.421875" style="101" bestFit="1" customWidth="1"/>
    <col min="12" max="18" width="13.421875" style="0" bestFit="1" customWidth="1"/>
  </cols>
  <sheetData>
    <row r="3" spans="2:4" ht="21.75" customHeight="1">
      <c r="B3" s="91" t="s">
        <v>25</v>
      </c>
      <c r="C3" s="45" t="s">
        <v>26</v>
      </c>
      <c r="D3" s="114"/>
    </row>
    <row r="4" spans="2:9" ht="66" customHeight="1" thickBot="1">
      <c r="B4" s="157" t="s">
        <v>28</v>
      </c>
      <c r="C4" s="157"/>
      <c r="D4" s="157"/>
      <c r="E4" s="157"/>
      <c r="F4" s="157"/>
      <c r="G4" s="157"/>
      <c r="H4" s="102"/>
      <c r="I4" s="102"/>
    </row>
    <row r="5" spans="2:9" ht="15.75" thickBot="1">
      <c r="B5" s="92" t="s">
        <v>7</v>
      </c>
      <c r="C5" s="14"/>
      <c r="D5" s="14"/>
      <c r="E5" s="14"/>
      <c r="F5" s="14"/>
      <c r="G5" s="15"/>
      <c r="H5" s="103"/>
      <c r="I5" s="103"/>
    </row>
    <row r="6" spans="2:9" ht="17.25" thickBot="1" thickTop="1">
      <c r="B6" s="24" t="s">
        <v>9</v>
      </c>
      <c r="C6" s="25" t="s">
        <v>2</v>
      </c>
      <c r="D6" s="25"/>
      <c r="E6" s="25" t="s">
        <v>3</v>
      </c>
      <c r="F6" s="25"/>
      <c r="G6" s="35" t="s">
        <v>4</v>
      </c>
      <c r="H6" s="2"/>
      <c r="I6" s="2"/>
    </row>
    <row r="7" spans="2:9" ht="16.5" thickTop="1">
      <c r="B7" s="20"/>
      <c r="C7" s="99"/>
      <c r="D7" s="99"/>
      <c r="E7" s="99"/>
      <c r="F7" s="99"/>
      <c r="G7" s="100"/>
      <c r="H7" s="2"/>
      <c r="I7" s="2"/>
    </row>
    <row r="8" spans="2:9" ht="15">
      <c r="B8" s="21" t="s">
        <v>10</v>
      </c>
      <c r="C8" s="28">
        <v>50</v>
      </c>
      <c r="D8" s="98"/>
      <c r="E8" s="28">
        <v>14</v>
      </c>
      <c r="F8" s="98"/>
      <c r="G8" s="36">
        <v>14</v>
      </c>
      <c r="H8" s="104"/>
      <c r="I8" s="104"/>
    </row>
    <row r="9" spans="2:9" ht="15">
      <c r="B9" s="21"/>
      <c r="C9" s="22"/>
      <c r="D9" s="22"/>
      <c r="E9" s="22"/>
      <c r="F9" s="22"/>
      <c r="G9" s="23"/>
      <c r="H9" s="104"/>
      <c r="I9" s="104"/>
    </row>
    <row r="10" spans="2:11" s="1" customFormat="1" ht="15">
      <c r="B10" s="21" t="s">
        <v>11</v>
      </c>
      <c r="C10" s="28">
        <v>800</v>
      </c>
      <c r="D10" s="98"/>
      <c r="E10" s="28">
        <v>540</v>
      </c>
      <c r="F10" s="98"/>
      <c r="G10" s="36">
        <v>531</v>
      </c>
      <c r="H10" s="105"/>
      <c r="I10" s="105"/>
      <c r="J10" s="106"/>
      <c r="K10" s="106"/>
    </row>
    <row r="11" spans="2:11" s="1" customFormat="1" ht="15">
      <c r="B11" s="27" t="s">
        <v>12</v>
      </c>
      <c r="C11" s="94" t="str">
        <f>IF(C10&lt;531,"(Wrong input, value must be more than 530 mm)","(OK)")</f>
        <v>(OK)</v>
      </c>
      <c r="D11" s="94"/>
      <c r="E11" s="94" t="str">
        <f>IF(E10&lt;531,"(Wrong input, value must be more than 530 mm)","(OK)")</f>
        <v>(OK)</v>
      </c>
      <c r="F11" s="94"/>
      <c r="G11" s="96" t="str">
        <f>IF(G10&lt;531,"(Wrong input, value must be more than 530 mm)","(OK)")</f>
        <v>(OK)</v>
      </c>
      <c r="H11" s="107"/>
      <c r="I11" s="107"/>
      <c r="J11" s="106"/>
      <c r="K11" s="106"/>
    </row>
    <row r="12" spans="2:9" ht="15">
      <c r="B12" s="21" t="s">
        <v>13</v>
      </c>
      <c r="C12" s="28">
        <v>500</v>
      </c>
      <c r="D12" s="98"/>
      <c r="E12" s="28">
        <v>1000</v>
      </c>
      <c r="F12" s="98"/>
      <c r="G12" s="36">
        <v>1000</v>
      </c>
      <c r="H12" s="104"/>
      <c r="I12" s="104"/>
    </row>
    <row r="13" spans="2:9" ht="15">
      <c r="B13" s="27" t="s">
        <v>14</v>
      </c>
      <c r="C13" s="43" t="str">
        <f>IF(C12&gt;(2*C10),"NOT OK","OK")</f>
        <v>OK</v>
      </c>
      <c r="D13" s="43"/>
      <c r="E13" s="43" t="str">
        <f>IF(E12&gt;(2*E10),"NOT OK","OK")</f>
        <v>OK</v>
      </c>
      <c r="F13" s="43"/>
      <c r="G13" s="44" t="str">
        <f>IF(G12&gt;(2*G10),"NOT OK","OK")</f>
        <v>OK</v>
      </c>
      <c r="H13" s="3"/>
      <c r="I13" s="3"/>
    </row>
    <row r="14" spans="2:9" ht="15">
      <c r="B14" s="21" t="s">
        <v>15</v>
      </c>
      <c r="C14" s="28">
        <v>1300</v>
      </c>
      <c r="D14" s="98"/>
      <c r="E14" s="28">
        <v>1000</v>
      </c>
      <c r="F14" s="98"/>
      <c r="G14" s="36">
        <v>1800</v>
      </c>
      <c r="H14" s="3"/>
      <c r="I14" s="3"/>
    </row>
    <row r="15" spans="2:9" ht="15.75" thickBot="1">
      <c r="B15" s="93"/>
      <c r="C15" s="95"/>
      <c r="D15" s="95"/>
      <c r="E15" s="95"/>
      <c r="F15" s="95"/>
      <c r="G15" s="97"/>
      <c r="H15" s="3"/>
      <c r="I15" s="3"/>
    </row>
    <row r="16" spans="2:10" ht="13.5" thickBot="1">
      <c r="B16" s="115"/>
      <c r="C16" s="116"/>
      <c r="D16" s="116"/>
      <c r="E16" s="116"/>
      <c r="F16" s="116"/>
      <c r="G16" s="116"/>
      <c r="H16" s="108"/>
      <c r="I16" s="108"/>
      <c r="J16" s="109"/>
    </row>
    <row r="17" spans="2:11" s="1" customFormat="1" ht="15.75" thickBot="1">
      <c r="B17" s="26" t="s">
        <v>8</v>
      </c>
      <c r="C17" s="17"/>
      <c r="D17" s="17"/>
      <c r="E17" s="17"/>
      <c r="F17" s="17"/>
      <c r="G17" s="18"/>
      <c r="H17" s="110"/>
      <c r="I17" s="110"/>
      <c r="J17" s="111"/>
      <c r="K17" s="106"/>
    </row>
    <row r="18" spans="2:10" ht="15.75" thickTop="1">
      <c r="B18" s="19" t="s">
        <v>16</v>
      </c>
      <c r="C18" s="29">
        <f>(C12*C14)/1000000</f>
        <v>0.65</v>
      </c>
      <c r="D18" s="86"/>
      <c r="E18" s="29">
        <f>(E12*E14)/1000000</f>
        <v>1</v>
      </c>
      <c r="F18" s="86"/>
      <c r="G18" s="32">
        <f>(G12*G14)/1000000</f>
        <v>1.8</v>
      </c>
      <c r="H18" s="4"/>
      <c r="I18" s="4"/>
      <c r="J18" s="109"/>
    </row>
    <row r="19" spans="2:10" ht="15">
      <c r="B19" s="16" t="s">
        <v>17</v>
      </c>
      <c r="C19" s="30">
        <f>C18*2.5*C8</f>
        <v>81.25</v>
      </c>
      <c r="D19" s="87"/>
      <c r="E19" s="30">
        <f>E18*2.5*E8</f>
        <v>35</v>
      </c>
      <c r="F19" s="87"/>
      <c r="G19" s="33">
        <f>G18*2.5*G8</f>
        <v>63</v>
      </c>
      <c r="H19" s="4"/>
      <c r="I19" s="4"/>
      <c r="J19" s="109"/>
    </row>
    <row r="20" spans="2:10" ht="15.75" customHeight="1" hidden="1">
      <c r="B20" s="16" t="s">
        <v>0</v>
      </c>
      <c r="C20" s="31">
        <f>C19*(C12/2)/100</f>
        <v>203.125</v>
      </c>
      <c r="D20" s="88"/>
      <c r="E20" s="31">
        <f>E19*(E12/2)/100</f>
        <v>175</v>
      </c>
      <c r="F20" s="88"/>
      <c r="G20" s="34">
        <f>G19*(G12/2)/100</f>
        <v>315</v>
      </c>
      <c r="H20" s="9"/>
      <c r="I20" s="9"/>
      <c r="J20" s="109"/>
    </row>
    <row r="21" spans="2:10" ht="15.75" customHeight="1" hidden="1">
      <c r="B21" s="16" t="s">
        <v>1</v>
      </c>
      <c r="C21" s="31">
        <f>(1000*C10)/1000</f>
        <v>800</v>
      </c>
      <c r="D21" s="88"/>
      <c r="E21" s="31">
        <f>(1600*E10)/1000</f>
        <v>864</v>
      </c>
      <c r="F21" s="88"/>
      <c r="G21" s="34">
        <f>(2000*G10)/1000</f>
        <v>1062</v>
      </c>
      <c r="H21" s="9"/>
      <c r="I21" s="9"/>
      <c r="J21" s="109"/>
    </row>
    <row r="22" spans="2:10" ht="15.75">
      <c r="B22" s="144" t="s">
        <v>18</v>
      </c>
      <c r="C22" s="145" t="str">
        <f>IF(C3="YES",(((C21-C20)/(C12/2))/C18)*1000,"DISCLAIMER")</f>
        <v>DISCLAIMER</v>
      </c>
      <c r="D22" s="146"/>
      <c r="E22" s="145" t="str">
        <f>IF(C3="YES",(((E21-E20)/(E12/2))/E18)*1000,"DISCLAIMER")</f>
        <v>DISCLAIMER</v>
      </c>
      <c r="F22" s="146"/>
      <c r="G22" s="147" t="str">
        <f>IF(C3="YES",(((G21-G20)/(G12/2))/G18)*1000,"DISCLAIMER")</f>
        <v>DISCLAIMER</v>
      </c>
      <c r="H22" s="6"/>
      <c r="I22" s="6"/>
      <c r="J22" s="109"/>
    </row>
    <row r="23" spans="2:10" ht="15">
      <c r="B23" s="37" t="s">
        <v>19</v>
      </c>
      <c r="C23" s="38" t="str">
        <f>IF(C3="YES",(C12/C10)*710,"DISCLAIMER")</f>
        <v>DISCLAIMER</v>
      </c>
      <c r="D23" s="89"/>
      <c r="E23" s="38" t="str">
        <f>IF(C3="YES",(E12/E10)*710,"DISCLAIMER")</f>
        <v>DISCLAIMER</v>
      </c>
      <c r="F23" s="89"/>
      <c r="G23" s="39" t="str">
        <f>IF(C3="YES",(G12/G10)*710,"DISCLAIMER")</f>
        <v>DISCLAIMER</v>
      </c>
      <c r="H23" s="7"/>
      <c r="I23" s="7"/>
      <c r="J23" s="109"/>
    </row>
    <row r="24" spans="2:10" ht="15.75" thickBot="1">
      <c r="B24" s="40" t="s">
        <v>20</v>
      </c>
      <c r="C24" s="41" t="str">
        <f>IF(C3="YES",DEGREES(C23/C12),"DISCLAIMER")</f>
        <v>DISCLAIMER</v>
      </c>
      <c r="D24" s="90"/>
      <c r="E24" s="41" t="str">
        <f>IF(C3="YES",DEGREES(E23/E12),"DISCLAIMER")</f>
        <v>DISCLAIMER</v>
      </c>
      <c r="F24" s="90"/>
      <c r="G24" s="42" t="str">
        <f>IF(C3="YES",DEGREES(G23/G12),"DISCLAIMER")</f>
        <v>DISCLAIMER</v>
      </c>
      <c r="H24" s="112"/>
      <c r="I24" s="112"/>
      <c r="J24" s="109"/>
    </row>
    <row r="29" ht="8.25" customHeight="1"/>
    <row r="30" spans="9:10" ht="50.25" customHeight="1">
      <c r="I30" s="102"/>
      <c r="J30" s="102"/>
    </row>
    <row r="31" spans="9:10" ht="12.75">
      <c r="I31" s="103"/>
      <c r="J31" s="103"/>
    </row>
    <row r="32" spans="9:10" ht="12.75">
      <c r="I32" s="104"/>
      <c r="J32" s="104"/>
    </row>
    <row r="33" spans="9:10" ht="15.75">
      <c r="I33" s="113"/>
      <c r="J33" s="113"/>
    </row>
    <row r="34" spans="9:10" ht="12.75">
      <c r="I34" s="104"/>
      <c r="J34" s="104"/>
    </row>
    <row r="35" spans="9:10" ht="12.75">
      <c r="I35" s="104"/>
      <c r="J35" s="104"/>
    </row>
    <row r="36" spans="9:10" ht="12.75">
      <c r="I36" s="104"/>
      <c r="J36" s="104"/>
    </row>
    <row r="37" spans="8:11" s="1" customFormat="1" ht="5.25" customHeight="1">
      <c r="H37" s="106"/>
      <c r="I37" s="108"/>
      <c r="J37" s="108"/>
      <c r="K37" s="106"/>
    </row>
    <row r="38" spans="9:10" ht="12.75">
      <c r="I38" s="110"/>
      <c r="J38" s="110"/>
    </row>
    <row r="39" spans="9:10" ht="12.75">
      <c r="I39" s="4"/>
      <c r="J39" s="4"/>
    </row>
    <row r="40" spans="9:10" ht="12.75" customHeight="1">
      <c r="I40" s="4"/>
      <c r="J40" s="4"/>
    </row>
    <row r="41" spans="9:10" ht="12.75" hidden="1">
      <c r="I41" s="5"/>
      <c r="J41" s="5"/>
    </row>
    <row r="42" spans="9:10" ht="1.5" customHeight="1" hidden="1">
      <c r="I42" s="5"/>
      <c r="J42" s="5"/>
    </row>
    <row r="43" spans="9:10" ht="15.75">
      <c r="I43" s="6"/>
      <c r="J43" s="6"/>
    </row>
    <row r="44" spans="9:10" ht="12.75">
      <c r="I44" s="7"/>
      <c r="J44" s="7"/>
    </row>
    <row r="45" spans="9:10" ht="12.75">
      <c r="I45" s="112"/>
      <c r="J45" s="112"/>
    </row>
    <row r="62" ht="12.75">
      <c r="A62" t="s">
        <v>27</v>
      </c>
    </row>
    <row r="63" ht="12.75">
      <c r="A63" t="s">
        <v>26</v>
      </c>
    </row>
  </sheetData>
  <sheetProtection password="896D" sheet="1" selectLockedCells="1"/>
  <mergeCells count="1">
    <mergeCell ref="B4:G4"/>
  </mergeCells>
  <dataValidations count="2">
    <dataValidation type="list" allowBlank="1" showInputMessage="1" showErrorMessage="1" promptTitle="DISCLAIMER" sqref="C3">
      <formula1>$A$62:$A$63</formula1>
    </dataValidation>
    <dataValidation allowBlank="1" showInputMessage="1" showErrorMessage="1" promptTitle="DISCLAIMER" sqref="D3"/>
  </dataValidations>
  <printOptions/>
  <pageMargins left="0.787401575" right="0.787401575" top="0.984251969" bottom="0.984251969" header="0.4921259845" footer="0.492125984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64"/>
  <sheetViews>
    <sheetView showGridLines="0" zoomScalePageLayoutView="0" workbookViewId="0" topLeftCell="A1">
      <selection activeCell="C6" sqref="C6"/>
    </sheetView>
  </sheetViews>
  <sheetFormatPr defaultColWidth="11.421875" defaultRowHeight="12.75"/>
  <cols>
    <col min="2" max="2" width="35.7109375" style="0" customWidth="1"/>
    <col min="3" max="3" width="20.7109375" style="0" customWidth="1"/>
    <col min="4" max="4" width="4.140625" style="0" customWidth="1"/>
    <col min="5" max="5" width="20.7109375" style="0" customWidth="1"/>
    <col min="6" max="6" width="4.00390625" style="0" customWidth="1"/>
    <col min="7" max="7" width="20.7109375" style="0" customWidth="1"/>
  </cols>
  <sheetData>
    <row r="3" spans="2:3" ht="21.75" customHeight="1">
      <c r="B3" s="13" t="s">
        <v>25</v>
      </c>
      <c r="C3" s="45" t="s">
        <v>26</v>
      </c>
    </row>
    <row r="4" spans="2:7" ht="66" customHeight="1" thickBot="1">
      <c r="B4" s="158" t="s">
        <v>29</v>
      </c>
      <c r="C4" s="158"/>
      <c r="D4" s="158"/>
      <c r="E4" s="158"/>
      <c r="F4" s="158"/>
      <c r="G4" s="158"/>
    </row>
    <row r="5" spans="2:7" ht="15.75" thickBot="1">
      <c r="B5" s="46" t="s">
        <v>7</v>
      </c>
      <c r="C5" s="154"/>
      <c r="D5" s="47"/>
      <c r="E5" s="154"/>
      <c r="F5" s="47"/>
      <c r="G5" s="155"/>
    </row>
    <row r="6" spans="1:7" ht="17.25">
      <c r="A6" s="8"/>
      <c r="B6" s="48" t="s">
        <v>21</v>
      </c>
      <c r="C6" s="156">
        <v>1</v>
      </c>
      <c r="D6" s="49"/>
      <c r="E6" s="156">
        <v>1</v>
      </c>
      <c r="F6" s="49"/>
      <c r="G6" s="156">
        <v>1</v>
      </c>
    </row>
    <row r="7" spans="1:7" ht="15.75" thickBot="1">
      <c r="A7" s="8"/>
      <c r="B7" s="50" t="s">
        <v>9</v>
      </c>
      <c r="C7" s="51" t="s">
        <v>2</v>
      </c>
      <c r="D7" s="51"/>
      <c r="E7" s="51" t="s">
        <v>5</v>
      </c>
      <c r="F7" s="51"/>
      <c r="G7" s="52" t="s">
        <v>4</v>
      </c>
    </row>
    <row r="8" spans="1:7" ht="13.5" thickTop="1">
      <c r="A8" s="8"/>
      <c r="B8" s="53"/>
      <c r="C8" s="54"/>
      <c r="D8" s="54"/>
      <c r="E8" s="54"/>
      <c r="F8" s="54"/>
      <c r="G8" s="55"/>
    </row>
    <row r="9" spans="1:7" ht="15">
      <c r="A9" s="8"/>
      <c r="B9" s="85" t="s">
        <v>10</v>
      </c>
      <c r="C9" s="28">
        <v>2</v>
      </c>
      <c r="D9" s="54"/>
      <c r="E9" s="28">
        <v>2</v>
      </c>
      <c r="F9" s="54"/>
      <c r="G9" s="28">
        <v>3</v>
      </c>
    </row>
    <row r="10" spans="1:7" ht="12.75">
      <c r="A10" s="8"/>
      <c r="B10" s="53"/>
      <c r="C10" s="54"/>
      <c r="D10" s="54"/>
      <c r="E10" s="54"/>
      <c r="F10" s="54"/>
      <c r="G10" s="55"/>
    </row>
    <row r="11" spans="1:7" ht="15">
      <c r="A11" s="8"/>
      <c r="B11" s="85" t="s">
        <v>13</v>
      </c>
      <c r="C11" s="28">
        <v>1150</v>
      </c>
      <c r="D11" s="54"/>
      <c r="E11" s="28">
        <v>3333</v>
      </c>
      <c r="F11" s="54"/>
      <c r="G11" s="28">
        <v>1400</v>
      </c>
    </row>
    <row r="12" spans="1:7" ht="12.75">
      <c r="A12" s="8"/>
      <c r="B12" s="53"/>
      <c r="C12" s="54"/>
      <c r="D12" s="54"/>
      <c r="E12" s="54"/>
      <c r="F12" s="54"/>
      <c r="G12" s="55"/>
    </row>
    <row r="13" spans="1:7" ht="15">
      <c r="A13" s="8"/>
      <c r="B13" s="85" t="s">
        <v>15</v>
      </c>
      <c r="C13" s="28">
        <v>1100</v>
      </c>
      <c r="D13" s="54"/>
      <c r="E13" s="28">
        <v>1900</v>
      </c>
      <c r="F13" s="54"/>
      <c r="G13" s="28">
        <v>1800</v>
      </c>
    </row>
    <row r="14" spans="1:7" ht="13.5" thickBot="1">
      <c r="A14" s="8"/>
      <c r="B14" s="56"/>
      <c r="C14" s="57"/>
      <c r="D14" s="57"/>
      <c r="E14" s="57"/>
      <c r="F14" s="57"/>
      <c r="G14" s="58"/>
    </row>
    <row r="15" spans="1:7" ht="13.5" thickBot="1">
      <c r="A15" s="8"/>
      <c r="B15" s="117"/>
      <c r="C15" s="108"/>
      <c r="D15" s="108"/>
      <c r="E15" s="108"/>
      <c r="F15" s="108"/>
      <c r="G15" s="108"/>
    </row>
    <row r="16" spans="1:7" ht="15.75" thickBot="1">
      <c r="A16" s="8"/>
      <c r="B16" s="59" t="s">
        <v>8</v>
      </c>
      <c r="C16" s="60"/>
      <c r="D16" s="60"/>
      <c r="E16" s="61"/>
      <c r="F16" s="60"/>
      <c r="G16" s="62"/>
    </row>
    <row r="17" spans="1:7" ht="15">
      <c r="A17" s="8"/>
      <c r="B17" s="21" t="s">
        <v>16</v>
      </c>
      <c r="C17" s="63">
        <f>(C11*C13)/1000000</f>
        <v>1.265</v>
      </c>
      <c r="D17" s="64"/>
      <c r="E17" s="63">
        <f>(E11*E13)/1000000</f>
        <v>6.3327</v>
      </c>
      <c r="F17" s="64"/>
      <c r="G17" s="65">
        <f>(G11*G13)/1000000</f>
        <v>2.52</v>
      </c>
    </row>
    <row r="18" spans="1:7" ht="15">
      <c r="A18" s="8"/>
      <c r="B18" s="21" t="s">
        <v>17</v>
      </c>
      <c r="C18" s="63">
        <f>C17*2.5*C9</f>
        <v>6.324999999999999</v>
      </c>
      <c r="D18" s="64"/>
      <c r="E18" s="63">
        <f>E17*2.5*E9</f>
        <v>31.6635</v>
      </c>
      <c r="F18" s="64"/>
      <c r="G18" s="65">
        <f>G17*2.5*G9</f>
        <v>18.9</v>
      </c>
    </row>
    <row r="19" spans="1:7" ht="15" hidden="1">
      <c r="A19" s="8"/>
      <c r="B19" s="78" t="s">
        <v>0</v>
      </c>
      <c r="C19" s="80">
        <f>C18*(C11/2)/100</f>
        <v>36.36875</v>
      </c>
      <c r="D19" s="79"/>
      <c r="E19" s="80">
        <f>E18*(E11/2)/100</f>
        <v>527.6722275</v>
      </c>
      <c r="F19" s="79"/>
      <c r="G19" s="82">
        <f>G18*(G11/2)/100</f>
        <v>132.29999999999998</v>
      </c>
    </row>
    <row r="20" spans="1:7" ht="15" hidden="1">
      <c r="A20" s="8"/>
      <c r="B20" s="78" t="s">
        <v>1</v>
      </c>
      <c r="C20" s="81">
        <f>(500*C11)/1000*C6</f>
        <v>575</v>
      </c>
      <c r="D20" s="79"/>
      <c r="E20" s="81">
        <f>(800*E11)/1000*E6</f>
        <v>2666.4</v>
      </c>
      <c r="F20" s="79"/>
      <c r="G20" s="83">
        <f>(1000*G11)/1000*G6</f>
        <v>1400</v>
      </c>
    </row>
    <row r="21" spans="2:7" ht="15">
      <c r="B21" s="66" t="s">
        <v>18</v>
      </c>
      <c r="C21" s="67" t="str">
        <f>IF(C3="YES",(((C20-C19)/(C11/2))/C17)*1000,"DISCLAIMER")</f>
        <v>DISCLAIMER</v>
      </c>
      <c r="D21" s="68"/>
      <c r="E21" s="67" t="str">
        <f>IF(C3="YES",(((E20-E19)/(E11/2))/E17)*1000,"DISCLAIMER")</f>
        <v>DISCLAIMER</v>
      </c>
      <c r="F21" s="68"/>
      <c r="G21" s="69" t="str">
        <f>IF(C3="YES",(((G20-G19)/(G11/2))/G17)*1000,"DISCLAIMER")</f>
        <v>DISCLAIMER</v>
      </c>
    </row>
    <row r="22" spans="2:7" ht="15">
      <c r="B22" s="70" t="s">
        <v>19</v>
      </c>
      <c r="C22" s="71" t="str">
        <f>IF(C3="YES",(C11/C11)*710,"DISCLAIMER")</f>
        <v>DISCLAIMER</v>
      </c>
      <c r="D22" s="72"/>
      <c r="E22" s="71" t="str">
        <f>IF(C3="YES",(E11/E11)*710,"DISCLAIMER")</f>
        <v>DISCLAIMER</v>
      </c>
      <c r="F22" s="72"/>
      <c r="G22" s="73" t="str">
        <f>IF(C3="YES",(G11/G11)*710,"DISCLAIMER")</f>
        <v>DISCLAIMER</v>
      </c>
    </row>
    <row r="23" spans="2:7" ht="15.75" thickBot="1">
      <c r="B23" s="74" t="s">
        <v>20</v>
      </c>
      <c r="C23" s="75" t="str">
        <f>IF(C3="YES",DEGREES(C22/C11),"DISCLAIMER")</f>
        <v>DISCLAIMER</v>
      </c>
      <c r="D23" s="76"/>
      <c r="E23" s="75" t="str">
        <f>IF(C3="YES",DEGREES(E22/E11),"DISCLAIMER")</f>
        <v>DISCLAIMER</v>
      </c>
      <c r="F23" s="76"/>
      <c r="G23" s="77" t="str">
        <f>IF(C3="YES",DEGREES(G22/G11),"DISCLAIMER")</f>
        <v>DISCLAIMER</v>
      </c>
    </row>
    <row r="63" ht="12.75">
      <c r="A63" t="s">
        <v>27</v>
      </c>
    </row>
    <row r="64" ht="12.75">
      <c r="A64" t="s">
        <v>26</v>
      </c>
    </row>
  </sheetData>
  <sheetProtection password="892D" sheet="1" selectLockedCells="1"/>
  <mergeCells count="1">
    <mergeCell ref="B4:G4"/>
  </mergeCells>
  <dataValidations count="2">
    <dataValidation type="list" allowBlank="1" showInputMessage="1" showErrorMessage="1" promptTitle="DISCLAIMER" sqref="C3">
      <formula1>$A$63:$A$64</formula1>
    </dataValidation>
    <dataValidation type="whole" allowBlank="1" showInputMessage="1" showErrorMessage="1" errorTitle="Quantity" error="Number of actuators between 1 and 4" sqref="C6 E6 G6">
      <formula1>1</formula1>
      <formula2>4</formula2>
    </dataValidation>
  </dataValidations>
  <printOptions/>
  <pageMargins left="0.787401575" right="0.787401575" top="0.984251969" bottom="0.984251969" header="0.4921259845" footer="0.492125984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42"/>
  <sheetViews>
    <sheetView showGridLines="0" zoomScalePageLayoutView="0" workbookViewId="0" topLeftCell="A1">
      <selection activeCell="C3" sqref="C3"/>
    </sheetView>
  </sheetViews>
  <sheetFormatPr defaultColWidth="11.421875" defaultRowHeight="12.75"/>
  <cols>
    <col min="1" max="1" width="11.421875" style="101" customWidth="1"/>
    <col min="2" max="2" width="40.421875" style="101" bestFit="1" customWidth="1"/>
    <col min="3" max="3" width="6.57421875" style="101" customWidth="1"/>
    <col min="4" max="4" width="20.7109375" style="101" customWidth="1"/>
    <col min="5" max="7" width="11.421875" style="101" customWidth="1"/>
    <col min="8" max="8" width="25.57421875" style="101" customWidth="1"/>
    <col min="9" max="9" width="11.421875" style="101" customWidth="1"/>
    <col min="10" max="10" width="31.140625" style="101" bestFit="1" customWidth="1"/>
    <col min="11" max="11" width="15.57421875" style="101" bestFit="1" customWidth="1"/>
    <col min="12" max="16384" width="11.421875" style="101" customWidth="1"/>
  </cols>
  <sheetData>
    <row r="3" spans="2:3" ht="21.75" customHeight="1">
      <c r="B3" s="91" t="s">
        <v>25</v>
      </c>
      <c r="C3" s="45" t="s">
        <v>26</v>
      </c>
    </row>
    <row r="4" spans="2:8" ht="66" customHeight="1" thickBot="1">
      <c r="B4" s="157" t="s">
        <v>33</v>
      </c>
      <c r="C4" s="157"/>
      <c r="D4" s="157"/>
      <c r="E4" s="157"/>
      <c r="F4" s="157"/>
      <c r="G4" s="157"/>
      <c r="H4" s="157"/>
    </row>
    <row r="5" spans="2:4" ht="15.75" thickBot="1">
      <c r="B5" s="118" t="s">
        <v>7</v>
      </c>
      <c r="C5" s="119"/>
      <c r="D5" s="120"/>
    </row>
    <row r="6" spans="2:4" ht="15">
      <c r="B6" s="121"/>
      <c r="C6" s="122"/>
      <c r="D6" s="123"/>
    </row>
    <row r="7" spans="2:12" ht="13.5" customHeight="1">
      <c r="B7" s="124" t="s">
        <v>34</v>
      </c>
      <c r="C7" s="84"/>
      <c r="D7" s="153">
        <v>550</v>
      </c>
      <c r="J7" s="111"/>
      <c r="K7" s="111"/>
      <c r="L7" s="111"/>
    </row>
    <row r="8" spans="2:13" ht="13.5" customHeight="1">
      <c r="B8" s="124"/>
      <c r="C8" s="84"/>
      <c r="D8" s="55"/>
      <c r="J8" s="159"/>
      <c r="K8" s="160"/>
      <c r="L8" s="110"/>
      <c r="M8" s="103"/>
    </row>
    <row r="9" spans="2:12" ht="13.5" customHeight="1">
      <c r="B9" s="124" t="s">
        <v>6</v>
      </c>
      <c r="C9" s="84"/>
      <c r="D9" s="28">
        <v>25</v>
      </c>
      <c r="J9" s="138"/>
      <c r="K9" s="2"/>
      <c r="L9" s="111"/>
    </row>
    <row r="10" spans="2:12" ht="13.5" customHeight="1">
      <c r="B10" s="124"/>
      <c r="C10" s="84"/>
      <c r="D10" s="55"/>
      <c r="J10" s="117"/>
      <c r="K10" s="104"/>
      <c r="L10" s="111"/>
    </row>
    <row r="11" spans="2:13" ht="13.5" customHeight="1">
      <c r="B11" s="124" t="s">
        <v>11</v>
      </c>
      <c r="C11" s="84"/>
      <c r="D11" s="28">
        <v>1100</v>
      </c>
      <c r="J11" s="117"/>
      <c r="K11" s="105"/>
      <c r="L11" s="111"/>
      <c r="M11" s="106"/>
    </row>
    <row r="12" spans="2:13" ht="13.5" customHeight="1">
      <c r="B12" s="125" t="s">
        <v>12</v>
      </c>
      <c r="C12" s="126"/>
      <c r="D12" s="127" t="str">
        <f>IF(D11&lt;781,"(Wrong input, value must be over 780 mm)","(OK)")</f>
        <v>(OK)</v>
      </c>
      <c r="J12" s="139"/>
      <c r="K12" s="107"/>
      <c r="L12" s="111"/>
      <c r="M12" s="106"/>
    </row>
    <row r="13" spans="2:12" ht="13.5" customHeight="1">
      <c r="B13" s="124" t="s">
        <v>30</v>
      </c>
      <c r="C13" s="84"/>
      <c r="D13" s="28">
        <v>1200</v>
      </c>
      <c r="J13" s="117"/>
      <c r="K13" s="104"/>
      <c r="L13" s="111"/>
    </row>
    <row r="14" spans="2:12" ht="13.5" customHeight="1">
      <c r="B14" s="125" t="s">
        <v>31</v>
      </c>
      <c r="C14" s="126"/>
      <c r="D14" s="127" t="str">
        <f>IF(D13&gt;(2*D11),"Not allowed","OK")</f>
        <v>OK</v>
      </c>
      <c r="J14" s="139"/>
      <c r="K14" s="3"/>
      <c r="L14" s="111"/>
    </row>
    <row r="15" spans="2:12" ht="13.5" customHeight="1">
      <c r="B15" s="124" t="s">
        <v>32</v>
      </c>
      <c r="C15" s="84"/>
      <c r="D15" s="28">
        <v>1200</v>
      </c>
      <c r="J15" s="117"/>
      <c r="K15" s="104"/>
      <c r="L15" s="111"/>
    </row>
    <row r="16" spans="2:12" ht="13.5" customHeight="1" thickBot="1">
      <c r="B16" s="56"/>
      <c r="C16" s="128"/>
      <c r="D16" s="58"/>
      <c r="J16" s="108"/>
      <c r="K16" s="108"/>
      <c r="L16" s="111"/>
    </row>
    <row r="17" spans="2:13" ht="13.5" customHeight="1" thickBot="1">
      <c r="B17" s="108"/>
      <c r="C17" s="108"/>
      <c r="D17" s="108"/>
      <c r="J17" s="140"/>
      <c r="K17" s="110"/>
      <c r="L17" s="110"/>
      <c r="M17" s="103"/>
    </row>
    <row r="18" spans="2:12" ht="15.75" thickBot="1">
      <c r="B18" s="59" t="s">
        <v>8</v>
      </c>
      <c r="C18" s="129"/>
      <c r="D18" s="130"/>
      <c r="J18" s="141"/>
      <c r="K18" s="4"/>
      <c r="L18" s="111"/>
    </row>
    <row r="19" spans="2:12" ht="15">
      <c r="B19" s="131" t="s">
        <v>16</v>
      </c>
      <c r="C19" s="84"/>
      <c r="D19" s="132">
        <f>(D13*D15)/1000000</f>
        <v>1.44</v>
      </c>
      <c r="J19" s="141"/>
      <c r="K19" s="4"/>
      <c r="L19" s="111"/>
    </row>
    <row r="20" spans="2:12" ht="13.5" customHeight="1">
      <c r="B20" s="131" t="s">
        <v>17</v>
      </c>
      <c r="C20" s="84"/>
      <c r="D20" s="133">
        <f>D19*D9</f>
        <v>36</v>
      </c>
      <c r="J20" s="142"/>
      <c r="K20" s="9"/>
      <c r="L20" s="111"/>
    </row>
    <row r="21" spans="2:12" ht="13.5" customHeight="1" hidden="1">
      <c r="B21" s="151" t="s">
        <v>0</v>
      </c>
      <c r="C21" s="149"/>
      <c r="D21" s="152">
        <f>D20*(D13/2)/100</f>
        <v>216</v>
      </c>
      <c r="J21" s="142"/>
      <c r="K21" s="9"/>
      <c r="L21" s="111"/>
    </row>
    <row r="22" spans="2:12" ht="13.5" customHeight="1" hidden="1">
      <c r="B22" s="151" t="s">
        <v>1</v>
      </c>
      <c r="C22" s="149"/>
      <c r="D22" s="152">
        <f>(1100*D11)/1000</f>
        <v>1210</v>
      </c>
      <c r="J22" s="143"/>
      <c r="K22" s="6"/>
      <c r="L22" s="111"/>
    </row>
    <row r="23" spans="2:12" ht="13.5" customHeight="1">
      <c r="B23" s="134" t="s">
        <v>18</v>
      </c>
      <c r="C23" s="84"/>
      <c r="D23" s="135" t="str">
        <f>IF(C3="YES",(((D22-D21)/(D13/2))/D19)*1000,"DISCLAIMER")</f>
        <v>DISCLAIMER</v>
      </c>
      <c r="J23" s="117"/>
      <c r="K23" s="7"/>
      <c r="L23" s="111"/>
    </row>
    <row r="24" spans="2:12" ht="13.5" customHeight="1">
      <c r="B24" s="148" t="s">
        <v>19</v>
      </c>
      <c r="C24" s="149"/>
      <c r="D24" s="150" t="str">
        <f>IF(C3="YES",(D13/D11)*1200,"DISCLAIMER")</f>
        <v>DISCLAIMER</v>
      </c>
      <c r="J24" s="117"/>
      <c r="K24" s="112"/>
      <c r="L24" s="111"/>
    </row>
    <row r="25" spans="2:12" ht="13.5" customHeight="1" thickBot="1">
      <c r="B25" s="74" t="s">
        <v>20</v>
      </c>
      <c r="C25" s="128"/>
      <c r="D25" s="136" t="str">
        <f>IF(C3="YES",DEGREES(D24/D13),"DISCLAIMER")</f>
        <v>DISCLAIMER</v>
      </c>
      <c r="J25" s="111"/>
      <c r="K25" s="111"/>
      <c r="L25" s="111"/>
    </row>
    <row r="26" spans="10:12" ht="13.5" customHeight="1">
      <c r="J26" s="111"/>
      <c r="K26" s="111"/>
      <c r="L26" s="111"/>
    </row>
    <row r="27" spans="10:12" ht="12.75">
      <c r="J27" s="111"/>
      <c r="K27" s="111"/>
      <c r="L27" s="111"/>
    </row>
    <row r="41" ht="12.75" hidden="1">
      <c r="A41" s="137" t="s">
        <v>27</v>
      </c>
    </row>
    <row r="42" ht="12.75" hidden="1">
      <c r="A42" s="137" t="s">
        <v>26</v>
      </c>
    </row>
  </sheetData>
  <sheetProtection password="892D" sheet="1" selectLockedCells="1"/>
  <mergeCells count="2">
    <mergeCell ref="J8:K8"/>
    <mergeCell ref="B4:H4"/>
  </mergeCells>
  <dataValidations count="1">
    <dataValidation type="list" allowBlank="1" showInputMessage="1" showErrorMessage="1" promptTitle="DISCLAIMER" sqref="C3">
      <formula1>$A$41:$A$42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Gerlinde Lichtenauer</dc:creator>
  <cp:keywords/>
  <dc:description/>
  <cp:lastModifiedBy>Christian Schneider</cp:lastModifiedBy>
  <dcterms:created xsi:type="dcterms:W3CDTF">2011-02-02T15:56:21Z</dcterms:created>
  <dcterms:modified xsi:type="dcterms:W3CDTF">2019-08-19T07:00:01Z</dcterms:modified>
  <cp:category/>
  <cp:version/>
  <cp:contentType/>
  <cp:contentStatus/>
</cp:coreProperties>
</file>